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MKM/TTJA/Endla tn 10a, Tallinn/Muudatus nr 5/"/>
    </mc:Choice>
  </mc:AlternateContent>
  <xr:revisionPtr revIDLastSave="400" documentId="13_ncr:1_{65A3DF02-91EC-4210-8DAA-40006B0C1CC0}" xr6:coauthVersionLast="47" xr6:coauthVersionMax="47" xr10:uidLastSave="{9D89D009-0D7A-4C74-8D36-77EFDA5C1AF4}"/>
  <bookViews>
    <workbookView xWindow="-38520" yWindow="-120" windowWidth="38640" windowHeight="21240" xr2:uid="{E9D054A2-7359-47A4-A81D-35CBD57F32A8}"/>
  </bookViews>
  <sheets>
    <sheet name="Lisa 6.1 Lisa 1 Parendustööd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 localSheetId="0">[2]hinnad!$F$3:$BQ$32</definedName>
    <definedName name="andmed">[3]hinnad!$F$3:$BQ$32</definedName>
    <definedName name="andmed_kogemus" localSheetId="0">[2]arendaja_haldaja_kogemus!$B$2:$P$16</definedName>
    <definedName name="andmed_kogemus">[3]arendaja_haldaja_kogemus!$B$2:$P$16</definedName>
    <definedName name="andmed_ruumide_sobivus" localSheetId="0">[2]üürniku_hinnangud!$F$2:$L$31</definedName>
    <definedName name="andmed_ruumide_sobivus">[3]üürniku_hinnangud!$F$2:$L$31</definedName>
    <definedName name="brutopind" localSheetId="0">#REF!</definedName>
    <definedName name="brutopind">[4]eelarve!$F$9</definedName>
    <definedName name="disk.määr" localSheetId="0">[2]algandmed!$B$1</definedName>
    <definedName name="disk.määr">[3]algandmed!$B$1</definedName>
    <definedName name="eelarve_kokku" localSheetId="0">#REF!</definedName>
    <definedName name="eelarve_kokku">[4]eelarve!$F$7</definedName>
    <definedName name="erikülgsednurkterased">#REF!</definedName>
    <definedName name="erikülgsednurkterased140">#REF!</definedName>
    <definedName name="erikülgsednurkterased70">#REF!</definedName>
    <definedName name="Etapp" localSheetId="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[5]platsikulud!$C$2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[6]MUDEL!$BA$1</definedName>
    <definedName name="kestvus">[5]platsikulud!$C$3</definedName>
    <definedName name="kestvus2">[5]platsikulud!$G$7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[7]Koostamine!$C$2</definedName>
    <definedName name="LISA">#REF!</definedName>
    <definedName name="lisakatuslagi">#REF!</definedName>
    <definedName name="ltasu">#REF!</definedName>
    <definedName name="Maksumus">[8]Absoluutaadr1!#REF!</definedName>
    <definedName name="maksuvaba">#REF!</definedName>
    <definedName name="max.parkimiskoha_maksumus" localSheetId="0">[2]algandmed!$B$2</definedName>
    <definedName name="max.parkimiskoha_maksumus">[3]algandmed!$B$2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[7]Koostamine!$G$1</definedName>
    <definedName name="objekt" localSheetId="0">[2]hinnad!$E$3:$E$32</definedName>
    <definedName name="objekt">[3]hinnad!$E$3:$E$32</definedName>
    <definedName name="objekt_ruumide_sobivus" localSheetId="0">[2]üürniku_hinnangud!$E$2:$E$31</definedName>
    <definedName name="objekt_ruumide_sobivus">[3]üürniku_hinnangud!$E$2:$E$31</definedName>
    <definedName name="objekti_aadress" localSheetId="0">#REF!</definedName>
    <definedName name="objekti_aadress">[4]eelarve!$F$6</definedName>
    <definedName name="pakkujad_kogemus" localSheetId="0">[2]arendaja_haldaja_kogemus!$A$2:$A$16</definedName>
    <definedName name="pakkujad_kogemus">[3]arendaja_haldaja_kogemus!$A$2:$A$16</definedName>
    <definedName name="paneelsein">#REF!</definedName>
    <definedName name="paneelsein3">'[9]muld,vund'!#REF!</definedName>
    <definedName name="pealkirjad" localSheetId="0">[2]hinnad!$F$2:$BQ$2</definedName>
    <definedName name="pealkirjad">[3]hinnad!$F$2:$BQ$2</definedName>
    <definedName name="pealkirjad_kogemus" localSheetId="0">[2]arendaja_haldaja_kogemus!$B$1:$P$1</definedName>
    <definedName name="pealkirjad_kogemus">[3]arendaja_haldaja_kogemus!$B$1:$P$1</definedName>
    <definedName name="pealkirjad_ruumide_sobivus" localSheetId="0">[2]üürniku_hinnangud!$F$1:$L$1</definedName>
    <definedName name="pealkirjad_ruumide_sobivus">[3]üürniku_hinnangud!$F$1:$L$1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 localSheetId="0">#REF!</definedName>
    <definedName name="prognoos_ilma_meeskonna_ja_yldkuludeta">#REF!</definedName>
    <definedName name="prognoos_ilma_yldkuludeta" localSheetId="0">#REF!</definedName>
    <definedName name="prognoos_ilma_yldkuludeta">#REF!</definedName>
    <definedName name="prognoos_ilma_yldkuludeta_kokku_rahavoos" localSheetId="0">#REF!</definedName>
    <definedName name="prognoos_ilma_yldkuludeta_kokku_rahavoos">#REF!</definedName>
    <definedName name="prognoos_kokku" localSheetId="0">#REF!</definedName>
    <definedName name="prognoos_kokku">#REF!</definedName>
    <definedName name="prognoos_kokku_koos_sissevool" localSheetId="0">#REF!</definedName>
    <definedName name="prognoos_kokku_koos_sissevool">#REF!</definedName>
    <definedName name="prognoosi_muutmise_aeg" localSheetId="0">#REF!</definedName>
    <definedName name="prognoosi_muutmise_aeg">[10]algne_eelarve_prognoosiga!#REF!</definedName>
    <definedName name="prognoosi_periood" localSheetId="0">#REF!</definedName>
    <definedName name="prognoosi_periood">#REF!</definedName>
    <definedName name="projekti_nimi" localSheetId="0">#REF!</definedName>
    <definedName name="projekti_nimi">[4]eelarve!$F$4</definedName>
    <definedName name="projekti_nr" localSheetId="0">#REF!</definedName>
    <definedName name="projekti_nr">[4]eelarve!$F$5</definedName>
    <definedName name="protsent">#REF!</definedName>
    <definedName name="punktid_asukohahinnang">#REF!</definedName>
    <definedName name="põrand">#REF!</definedName>
    <definedName name="Reserv" localSheetId="0">#REF!</definedName>
    <definedName name="Reserv">#REF!</definedName>
    <definedName name="seinad">#REF!</definedName>
    <definedName name="seintelisa">#REF!</definedName>
    <definedName name="siseviimistlus">#REF!</definedName>
    <definedName name="sissevool" localSheetId="0">#REF!</definedName>
    <definedName name="sissevool">#REF!</definedName>
    <definedName name="SOTS">#REF!</definedName>
    <definedName name="suletud_netopind" localSheetId="0">#REF!</definedName>
    <definedName name="suletud_netopind">[4]eelarve!$F$8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[7]Koostamine!$D$3</definedName>
    <definedName name="Tellija">[7]Koostamine!$G$2</definedName>
    <definedName name="tellisseinad">#REF!</definedName>
    <definedName name="terastalad">#REF!</definedName>
    <definedName name="Toode">[7]Koostamine!$G$3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1" i="18" l="1"/>
  <c r="E74" i="18"/>
  <c r="E62" i="18" l="1"/>
  <c r="E28" i="18"/>
  <c r="E73" i="18"/>
  <c r="E69" i="18"/>
  <c r="E70" i="18"/>
  <c r="E68" i="18"/>
  <c r="D82" i="18" l="1"/>
  <c r="D81" i="18" s="1"/>
  <c r="D77" i="18"/>
  <c r="D76" i="18" s="1"/>
  <c r="D62" i="18"/>
  <c r="D54" i="18"/>
  <c r="D47" i="18"/>
  <c r="D43" i="18"/>
  <c r="D39" i="18"/>
  <c r="D31" i="18"/>
  <c r="D28" i="18"/>
  <c r="D27" i="18" s="1"/>
  <c r="D24" i="18"/>
  <c r="D20" i="18"/>
  <c r="D11" i="18"/>
  <c r="D9" i="18"/>
  <c r="D30" i="18" l="1"/>
  <c r="D26" i="18" s="1"/>
  <c r="D8" i="18"/>
  <c r="E39" i="18"/>
  <c r="E43" i="18"/>
  <c r="E47" i="18"/>
  <c r="E31" i="18"/>
  <c r="D86" i="18" l="1"/>
  <c r="D88" i="18" s="1"/>
  <c r="D90" i="18" s="1"/>
  <c r="D93" i="18" s="1"/>
  <c r="E24" i="18"/>
  <c r="E82" i="18"/>
  <c r="D95" i="18" l="1"/>
  <c r="D96" i="18" s="1"/>
  <c r="E20" i="18"/>
  <c r="E54" i="18"/>
  <c r="E30" i="18" l="1"/>
  <c r="E81" i="18"/>
  <c r="E77" i="18" l="1"/>
  <c r="E76" i="18" s="1"/>
  <c r="E27" i="18" l="1"/>
  <c r="E9" i="18"/>
  <c r="E11" i="18"/>
  <c r="E26" i="18" l="1"/>
  <c r="E8" i="18"/>
  <c r="E86" i="18" l="1"/>
  <c r="E88" i="18" l="1"/>
  <c r="E90" i="18"/>
  <c r="E93" i="18" s="1"/>
  <c r="E95" i="18" s="1"/>
  <c r="E96" i="18" s="1"/>
</calcChain>
</file>

<file path=xl/sharedStrings.xml><?xml version="1.0" encoding="utf-8"?>
<sst xmlns="http://schemas.openxmlformats.org/spreadsheetml/2006/main" count="240" uniqueCount="156">
  <si>
    <t>Lisa nr 1</t>
  </si>
  <si>
    <t>Jrk
nr</t>
  </si>
  <si>
    <t>Eeldatav maksumus, EUR, km-ta</t>
  </si>
  <si>
    <t>ARENDUSTEGEVUS</t>
  </si>
  <si>
    <t>Kinnisvara omandamise ja väärtustamise kulud</t>
  </si>
  <si>
    <t>1.1.</t>
  </si>
  <si>
    <t>x</t>
  </si>
  <si>
    <t>Tellija muud arendusaegsed kulud; va intress</t>
  </si>
  <si>
    <t>2.1.</t>
  </si>
  <si>
    <t>Omanikujärelevalve</t>
  </si>
  <si>
    <t>2.2.</t>
  </si>
  <si>
    <t>Lubade taotlemisega seotud kulud</t>
  </si>
  <si>
    <t>2.3.</t>
  </si>
  <si>
    <t>Muud kontrorikulud</t>
  </si>
  <si>
    <t>2.4.</t>
  </si>
  <si>
    <t>Ekspertiisid, konsultatsioonid, mõõtmised jne</t>
  </si>
  <si>
    <t>2.5.</t>
  </si>
  <si>
    <t>Ehitusaegne kindlustus</t>
  </si>
  <si>
    <t>2.6.</t>
  </si>
  <si>
    <t>Kulud seoses ehitustööde katkemisega</t>
  </si>
  <si>
    <t>2.7.</t>
  </si>
  <si>
    <t>Juriidiline nõustamine</t>
  </si>
  <si>
    <t>2.8.</t>
  </si>
  <si>
    <t>Muud tellija ehitusaegsed kulud</t>
  </si>
  <si>
    <t>Liitumised</t>
  </si>
  <si>
    <t>3.1.</t>
  </si>
  <si>
    <t>3.2.</t>
  </si>
  <si>
    <t>Projektijuhtimise otsesed kulud</t>
  </si>
  <si>
    <t>4.1.</t>
  </si>
  <si>
    <t>EHITAMINE</t>
  </si>
  <si>
    <t>Projekteerimine ja uuringud</t>
  </si>
  <si>
    <t>5.1.</t>
  </si>
  <si>
    <t>5.2.</t>
  </si>
  <si>
    <t>Ehituslepingud</t>
  </si>
  <si>
    <t>6.1.</t>
  </si>
  <si>
    <t>6.1.1.</t>
  </si>
  <si>
    <t>6.1.2.</t>
  </si>
  <si>
    <t>6.2.</t>
  </si>
  <si>
    <t>6.2.1.</t>
  </si>
  <si>
    <t>6.2.2.</t>
  </si>
  <si>
    <t>SISUSTAMINE</t>
  </si>
  <si>
    <t>Sisustus ja kunstiteosed</t>
  </si>
  <si>
    <t>7.1.</t>
  </si>
  <si>
    <t>Tavasisustus</t>
  </si>
  <si>
    <t>7.2.</t>
  </si>
  <si>
    <t>Erisisustus</t>
  </si>
  <si>
    <t>7.3.</t>
  </si>
  <si>
    <t>Kunst</t>
  </si>
  <si>
    <t>RESERV</t>
  </si>
  <si>
    <t>Reserv</t>
  </si>
  <si>
    <t>EELDATAV MAKSUMUS KOOS KAUDSETE KULUDE JA SISSEVOOLUGA, KM-TA</t>
  </si>
  <si>
    <t>EELDATAV MAKSUMUS KOKKU, KM-GA</t>
  </si>
  <si>
    <t>Elektriliitumine</t>
  </si>
  <si>
    <t>Vee liitumine</t>
  </si>
  <si>
    <t>Kütte liitumine</t>
  </si>
  <si>
    <t>Projektmeeskonna ehitusaegne kulu</t>
  </si>
  <si>
    <t xml:space="preserve">Ettevalmistus ja lammutus </t>
  </si>
  <si>
    <t>Välisrajatised</t>
  </si>
  <si>
    <t>Hoonealune süvend</t>
  </si>
  <si>
    <t xml:space="preserve">Hoonevälised ehitised </t>
  </si>
  <si>
    <t xml:space="preserve">Välisvõrgud </t>
  </si>
  <si>
    <t xml:space="preserve">Kaeved maa-alal </t>
  </si>
  <si>
    <t xml:space="preserve">Maa-ala pinnakatted </t>
  </si>
  <si>
    <t>Väikeehitised maa-alal</t>
  </si>
  <si>
    <t>Alused ja vundamendid</t>
  </si>
  <si>
    <t>6.1.3.</t>
  </si>
  <si>
    <t>6.1.4.</t>
  </si>
  <si>
    <t>6.1.5.</t>
  </si>
  <si>
    <t>6.1.6.</t>
  </si>
  <si>
    <t>6.1.7.</t>
  </si>
  <si>
    <t xml:space="preserve">Rostvärgid ja taldmikud </t>
  </si>
  <si>
    <t xml:space="preserve">Aluspõrandad </t>
  </si>
  <si>
    <t>Vaiad ja tugevdustarindid</t>
  </si>
  <si>
    <t>6.2.3.</t>
  </si>
  <si>
    <t>6.3.</t>
  </si>
  <si>
    <t>6.3.1.</t>
  </si>
  <si>
    <t>Kandetarindid</t>
  </si>
  <si>
    <t xml:space="preserve">Kandvad ja välisseinad </t>
  </si>
  <si>
    <t xml:space="preserve">Vahe- ja katuslaed </t>
  </si>
  <si>
    <t xml:space="preserve">Trepielemendid </t>
  </si>
  <si>
    <t>6.3.2.</t>
  </si>
  <si>
    <t>6.3.3.</t>
  </si>
  <si>
    <t>6.4.</t>
  </si>
  <si>
    <t>Fassaadielemendid ja katused</t>
  </si>
  <si>
    <t>6.4.1.</t>
  </si>
  <si>
    <t>Klaasfassaadid, vitriinid ja eriaknad</t>
  </si>
  <si>
    <t xml:space="preserve">Aknad </t>
  </si>
  <si>
    <t xml:space="preserve">Välisuksed ja väravad </t>
  </si>
  <si>
    <t>Rõdud ja terrassid</t>
  </si>
  <si>
    <t xml:space="preserve">Piirded ja käiguteed </t>
  </si>
  <si>
    <t xml:space="preserve">Katusetarindid </t>
  </si>
  <si>
    <t>6.4.2.</t>
  </si>
  <si>
    <t>6.4.3.</t>
  </si>
  <si>
    <t>6.4.4.</t>
  </si>
  <si>
    <t>6.4.5.</t>
  </si>
  <si>
    <t>6.4.6.</t>
  </si>
  <si>
    <t>6.5.</t>
  </si>
  <si>
    <t>6.5.1.</t>
  </si>
  <si>
    <t>Ruumitarindid ja pinnakatted</t>
  </si>
  <si>
    <t>Vaheseinad</t>
  </si>
  <si>
    <t xml:space="preserve">Siseuksed </t>
  </si>
  <si>
    <t xml:space="preserve">Siseseinte pinnakatted </t>
  </si>
  <si>
    <t xml:space="preserve">Lagede pinnakatted </t>
  </si>
  <si>
    <t>Treppide pinnakatted</t>
  </si>
  <si>
    <t xml:space="preserve">Põrandad ja põrandakatted </t>
  </si>
  <si>
    <t>Eriruumide pinnakatted</t>
  </si>
  <si>
    <t>6.5.2.</t>
  </si>
  <si>
    <t>6.5.3.</t>
  </si>
  <si>
    <t>6.5.4.</t>
  </si>
  <si>
    <t>6.5.5.</t>
  </si>
  <si>
    <t>6.5.6.</t>
  </si>
  <si>
    <t>6.5.7.</t>
  </si>
  <si>
    <t>6.6.</t>
  </si>
  <si>
    <t>6.6.1.</t>
  </si>
  <si>
    <t>Tehnosüsteemid</t>
  </si>
  <si>
    <t>Bioreaktor</t>
  </si>
  <si>
    <t>Erisüsteemid</t>
  </si>
  <si>
    <t>Tõste- ja teisaldusseadmed</t>
  </si>
  <si>
    <t xml:space="preserve">Küte, ventilatsioon ja jahutus </t>
  </si>
  <si>
    <t>Tuletõrjevarustus</t>
  </si>
  <si>
    <t xml:space="preserve">Tugevvoolupaigaldis </t>
  </si>
  <si>
    <t xml:space="preserve">Nõrkvoolupaigaldis ja automaatika </t>
  </si>
  <si>
    <t>6.6.3.</t>
  </si>
  <si>
    <t>6.6.2.</t>
  </si>
  <si>
    <t>6.6.4.</t>
  </si>
  <si>
    <t>6.6.5.</t>
  </si>
  <si>
    <t>6.6.6.</t>
  </si>
  <si>
    <t>6.6.7.</t>
  </si>
  <si>
    <t>6.6.8.</t>
  </si>
  <si>
    <t>6.7.</t>
  </si>
  <si>
    <t>Ehitusplatsi korraldus- ja üldkulud</t>
  </si>
  <si>
    <t xml:space="preserve">Veevarustus, kanalisatsioon, sanseadmed </t>
  </si>
  <si>
    <t>3.3.</t>
  </si>
  <si>
    <t>EELDATAV MAKSUMUS KOKKU KAUDSETE KULUDETA, KM-TA</t>
  </si>
  <si>
    <t>EHITUSTÖÖDE AEGNE INTRESSIKULU, KM-TA</t>
  </si>
  <si>
    <t>KÄIBEMAKS 20%</t>
  </si>
  <si>
    <t>8.1.</t>
  </si>
  <si>
    <t>8.2.</t>
  </si>
  <si>
    <t>8.3.</t>
  </si>
  <si>
    <t>Projekteerimise lepingu reserv</t>
  </si>
  <si>
    <t>Ehituslepingu reserv</t>
  </si>
  <si>
    <t>Lepingutega sidumata reserv</t>
  </si>
  <si>
    <t>PROJEKTIJUHTIMISE KAUDNE KULU 2,5%, KM-TA</t>
  </si>
  <si>
    <t>EELDATAV MAKSUMUS KOKKU KOOS KAUDSETE KULUDE JA INTRESSIKULUGA, KM-TA</t>
  </si>
  <si>
    <t>Üürilepingu nr Ü15293/18 lisale nr 6.3</t>
  </si>
  <si>
    <t>Ventilatsioonisüsteemi parenduse ehitustööd</t>
  </si>
  <si>
    <t>Mõõdistustööd (kogu hoone ventilatsioonisüsteem), dokumenteerimine</t>
  </si>
  <si>
    <t>Põhiprojekti ja tööprojekti koostamine</t>
  </si>
  <si>
    <t>Töö nimetus</t>
  </si>
  <si>
    <r>
      <t xml:space="preserve">SISSEVOOL </t>
    </r>
    <r>
      <rPr>
        <sz val="11"/>
        <rFont val="Calibri"/>
        <family val="2"/>
        <charset val="186"/>
        <scheme val="minor"/>
      </rPr>
      <t>(remonttööde komponendist),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>KM-TA</t>
    </r>
  </si>
  <si>
    <t>Tegelik maksumus, EUR, km-ta</t>
  </si>
  <si>
    <t xml:space="preserve">Ventilatsiooniseadmed </t>
  </si>
  <si>
    <t xml:space="preserve">Ventilatsioonisüsteemi torustik </t>
  </si>
  <si>
    <t xml:space="preserve">Jahutusseadmed </t>
  </si>
  <si>
    <t xml:space="preserve">Jahutustorustikud </t>
  </si>
  <si>
    <t>Tööde loetelu ja tegelik maksumus - Endla tn 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</si>
</sst>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k_r_-;\-* #,##0.00\ _k_r_-;_-* &quot;-&quot;??\ _k_r_-;_-@_-"/>
    <numFmt numFmtId="165" formatCode="_(* #,##0.00_);_(* \(#,##0.00\);_(* &quot;-&quot;??_);_(@_)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3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3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9" fillId="0" borderId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0" applyFont="1"/>
    <xf numFmtId="4" fontId="1" fillId="0" borderId="0" xfId="10" applyNumberFormat="1" applyFont="1" applyAlignment="1">
      <alignment horizontal="center"/>
    </xf>
    <xf numFmtId="4" fontId="1" fillId="0" borderId="0" xfId="10" applyNumberFormat="1" applyFont="1"/>
    <xf numFmtId="0" fontId="12" fillId="0" borderId="0" xfId="10" applyFont="1"/>
    <xf numFmtId="4" fontId="12" fillId="0" borderId="0" xfId="10" applyNumberFormat="1" applyFont="1" applyAlignment="1">
      <alignment horizontal="right"/>
    </xf>
    <xf numFmtId="4" fontId="13" fillId="0" borderId="0" xfId="11" applyNumberFormat="1" applyFont="1" applyAlignment="1">
      <alignment horizontal="right"/>
    </xf>
    <xf numFmtId="4" fontId="10" fillId="0" borderId="0" xfId="11" applyNumberFormat="1" applyFont="1" applyAlignment="1">
      <alignment horizontal="right"/>
    </xf>
    <xf numFmtId="0" fontId="13" fillId="0" borderId="0" xfId="10" applyFont="1" applyAlignment="1">
      <alignment vertical="center"/>
    </xf>
    <xf numFmtId="0" fontId="13" fillId="0" borderId="2" xfId="10" applyFont="1" applyBorder="1" applyAlignment="1">
      <alignment vertical="center" wrapText="1"/>
    </xf>
    <xf numFmtId="0" fontId="13" fillId="2" borderId="5" xfId="10" applyFont="1" applyFill="1" applyBorder="1" applyAlignment="1">
      <alignment vertical="center" wrapText="1"/>
    </xf>
    <xf numFmtId="0" fontId="10" fillId="0" borderId="5" xfId="10" applyFont="1" applyBorder="1" applyAlignment="1">
      <alignment vertical="center" wrapText="1"/>
    </xf>
    <xf numFmtId="0" fontId="10" fillId="0" borderId="0" xfId="10" applyFont="1" applyAlignment="1">
      <alignment vertical="center" wrapText="1"/>
    </xf>
    <xf numFmtId="4" fontId="13" fillId="0" borderId="0" xfId="10" applyNumberFormat="1" applyFont="1" applyAlignment="1">
      <alignment vertical="center" wrapText="1"/>
    </xf>
    <xf numFmtId="0" fontId="11" fillId="0" borderId="0" xfId="10" applyFont="1"/>
    <xf numFmtId="0" fontId="2" fillId="0" borderId="0" xfId="10" applyFont="1"/>
    <xf numFmtId="0" fontId="13" fillId="0" borderId="5" xfId="10" applyFont="1" applyBorder="1" applyAlignment="1">
      <alignment vertical="center" wrapText="1"/>
    </xf>
    <xf numFmtId="3" fontId="1" fillId="0" borderId="0" xfId="10" applyNumberFormat="1" applyFont="1"/>
    <xf numFmtId="3" fontId="15" fillId="3" borderId="9" xfId="10" applyNumberFormat="1" applyFont="1" applyFill="1" applyBorder="1" applyAlignment="1">
      <alignment vertical="center" wrapText="1"/>
    </xf>
    <xf numFmtId="16" fontId="13" fillId="2" borderId="5" xfId="10" applyNumberFormat="1" applyFont="1" applyFill="1" applyBorder="1" applyAlignment="1">
      <alignment vertical="center" wrapText="1"/>
    </xf>
    <xf numFmtId="0" fontId="13" fillId="0" borderId="25" xfId="10" applyFont="1" applyBorder="1" applyAlignment="1">
      <alignment vertical="center" wrapText="1"/>
    </xf>
    <xf numFmtId="2" fontId="13" fillId="2" borderId="11" xfId="10" applyNumberFormat="1" applyFont="1" applyFill="1" applyBorder="1" applyAlignment="1">
      <alignment vertical="center" wrapText="1"/>
    </xf>
    <xf numFmtId="2" fontId="10" fillId="0" borderId="11" xfId="10" applyNumberFormat="1" applyFont="1" applyBorder="1" applyAlignment="1">
      <alignment vertical="center" wrapText="1"/>
    </xf>
    <xf numFmtId="0" fontId="13" fillId="2" borderId="11" xfId="10" applyFont="1" applyFill="1" applyBorder="1" applyAlignment="1">
      <alignment vertical="center" wrapText="1"/>
    </xf>
    <xf numFmtId="0" fontId="10" fillId="4" borderId="11" xfId="6" applyFont="1" applyFill="1" applyBorder="1" applyAlignment="1">
      <alignment wrapText="1"/>
    </xf>
    <xf numFmtId="0" fontId="10" fillId="4" borderId="11" xfId="0" applyFont="1" applyFill="1" applyBorder="1" applyAlignment="1">
      <alignment wrapText="1"/>
    </xf>
    <xf numFmtId="0" fontId="13" fillId="2" borderId="11" xfId="6" applyFont="1" applyFill="1" applyBorder="1" applyAlignment="1">
      <alignment wrapText="1"/>
    </xf>
    <xf numFmtId="0" fontId="13" fillId="2" borderId="11" xfId="0" applyFont="1" applyFill="1" applyBorder="1" applyAlignment="1">
      <alignment wrapText="1"/>
    </xf>
    <xf numFmtId="0" fontId="10" fillId="0" borderId="11" xfId="6" applyFont="1" applyBorder="1" applyAlignment="1">
      <alignment wrapText="1"/>
    </xf>
    <xf numFmtId="0" fontId="13" fillId="0" borderId="11" xfId="6" applyFont="1" applyBorder="1" applyAlignment="1">
      <alignment wrapText="1"/>
    </xf>
    <xf numFmtId="0" fontId="10" fillId="3" borderId="15" xfId="10" applyFont="1" applyFill="1" applyBorder="1" applyAlignment="1">
      <alignment vertical="center" wrapText="1"/>
    </xf>
    <xf numFmtId="0" fontId="10" fillId="3" borderId="3" xfId="10" applyFont="1" applyFill="1" applyBorder="1" applyAlignment="1">
      <alignment vertical="center" wrapText="1"/>
    </xf>
    <xf numFmtId="0" fontId="10" fillId="3" borderId="23" xfId="10" applyFont="1" applyFill="1" applyBorder="1" applyAlignment="1">
      <alignment vertical="center" wrapText="1"/>
    </xf>
    <xf numFmtId="0" fontId="10" fillId="3" borderId="24" xfId="10" applyFont="1" applyFill="1" applyBorder="1" applyAlignment="1">
      <alignment vertical="center" wrapText="1"/>
    </xf>
    <xf numFmtId="0" fontId="10" fillId="3" borderId="5" xfId="10" applyFont="1" applyFill="1" applyBorder="1" applyAlignment="1">
      <alignment vertical="center" wrapText="1"/>
    </xf>
    <xf numFmtId="0" fontId="10" fillId="3" borderId="1" xfId="10" applyFont="1" applyFill="1" applyBorder="1" applyAlignment="1">
      <alignment vertical="center" wrapText="1"/>
    </xf>
    <xf numFmtId="0" fontId="10" fillId="3" borderId="2" xfId="10" applyFont="1" applyFill="1" applyBorder="1" applyAlignment="1">
      <alignment vertical="center" wrapText="1"/>
    </xf>
    <xf numFmtId="3" fontId="10" fillId="3" borderId="9" xfId="10" applyNumberFormat="1" applyFont="1" applyFill="1" applyBorder="1" applyAlignment="1">
      <alignment vertical="center" wrapText="1"/>
    </xf>
    <xf numFmtId="3" fontId="10" fillId="3" borderId="6" xfId="10" applyNumberFormat="1" applyFont="1" applyFill="1" applyBorder="1" applyAlignment="1">
      <alignment vertical="center" wrapText="1"/>
    </xf>
    <xf numFmtId="3" fontId="10" fillId="3" borderId="4" xfId="10" applyNumberFormat="1" applyFont="1" applyFill="1" applyBorder="1" applyAlignment="1">
      <alignment vertical="center" wrapText="1"/>
    </xf>
    <xf numFmtId="3" fontId="10" fillId="3" borderId="22" xfId="10" applyNumberFormat="1" applyFont="1" applyFill="1" applyBorder="1" applyAlignment="1">
      <alignment vertical="center" wrapText="1"/>
    </xf>
    <xf numFmtId="4" fontId="13" fillId="0" borderId="14" xfId="10" applyNumberFormat="1" applyFont="1" applyBorder="1" applyAlignment="1">
      <alignment horizontal="center" vertical="center" wrapText="1"/>
    </xf>
    <xf numFmtId="3" fontId="13" fillId="3" borderId="12" xfId="10" applyNumberFormat="1" applyFont="1" applyFill="1" applyBorder="1" applyAlignment="1">
      <alignment vertical="center" wrapText="1"/>
    </xf>
    <xf numFmtId="3" fontId="13" fillId="2" borderId="12" xfId="10" applyNumberFormat="1" applyFont="1" applyFill="1" applyBorder="1" applyAlignment="1">
      <alignment vertical="center" wrapText="1"/>
    </xf>
    <xf numFmtId="3" fontId="10" fillId="0" borderId="12" xfId="10" applyNumberFormat="1" applyFont="1" applyBorder="1" applyAlignment="1">
      <alignment vertical="center" wrapText="1"/>
    </xf>
    <xf numFmtId="0" fontId="2" fillId="2" borderId="0" xfId="10" applyFont="1" applyFill="1"/>
    <xf numFmtId="3" fontId="13" fillId="0" borderId="12" xfId="10" applyNumberFormat="1" applyFont="1" applyBorder="1" applyAlignment="1">
      <alignment vertical="center" wrapText="1"/>
    </xf>
    <xf numFmtId="3" fontId="15" fillId="3" borderId="10" xfId="10" applyNumberFormat="1" applyFont="1" applyFill="1" applyBorder="1" applyAlignment="1">
      <alignment vertical="center" wrapText="1"/>
    </xf>
    <xf numFmtId="2" fontId="1" fillId="0" borderId="0" xfId="10" applyNumberFormat="1" applyFont="1"/>
    <xf numFmtId="0" fontId="13" fillId="0" borderId="0" xfId="10" applyFont="1" applyAlignment="1">
      <alignment vertical="center" wrapText="1"/>
    </xf>
    <xf numFmtId="0" fontId="2" fillId="0" borderId="0" xfId="10" applyFont="1" applyAlignment="1">
      <alignment horizontal="left"/>
    </xf>
    <xf numFmtId="4" fontId="2" fillId="0" borderId="0" xfId="10" applyNumberFormat="1" applyFont="1"/>
    <xf numFmtId="4" fontId="10" fillId="0" borderId="12" xfId="10" applyNumberFormat="1" applyFont="1" applyBorder="1" applyAlignment="1">
      <alignment vertical="center" wrapText="1"/>
    </xf>
    <xf numFmtId="4" fontId="13" fillId="2" borderId="12" xfId="10" applyNumberFormat="1" applyFont="1" applyFill="1" applyBorder="1" applyAlignment="1">
      <alignment vertical="center" wrapText="1"/>
    </xf>
    <xf numFmtId="4" fontId="13" fillId="3" borderId="12" xfId="10" applyNumberFormat="1" applyFont="1" applyFill="1" applyBorder="1" applyAlignment="1">
      <alignment vertical="center" wrapText="1"/>
    </xf>
    <xf numFmtId="4" fontId="13" fillId="0" borderId="12" xfId="10" applyNumberFormat="1" applyFont="1" applyBorder="1" applyAlignment="1">
      <alignment vertical="center" wrapText="1"/>
    </xf>
    <xf numFmtId="4" fontId="15" fillId="3" borderId="10" xfId="10" applyNumberFormat="1" applyFont="1" applyFill="1" applyBorder="1" applyAlignment="1">
      <alignment vertical="center" wrapText="1"/>
    </xf>
    <xf numFmtId="4" fontId="16" fillId="3" borderId="4" xfId="10" applyNumberFormat="1" applyFont="1" applyFill="1" applyBorder="1" applyAlignment="1">
      <alignment vertical="center" wrapText="1"/>
    </xf>
    <xf numFmtId="4" fontId="16" fillId="3" borderId="22" xfId="10" applyNumberFormat="1" applyFont="1" applyFill="1" applyBorder="1" applyAlignment="1">
      <alignment vertical="center" wrapText="1"/>
    </xf>
    <xf numFmtId="4" fontId="15" fillId="3" borderId="9" xfId="10" applyNumberFormat="1" applyFont="1" applyFill="1" applyBorder="1" applyAlignment="1">
      <alignment vertical="center" wrapText="1"/>
    </xf>
    <xf numFmtId="4" fontId="10" fillId="3" borderId="6" xfId="10" applyNumberFormat="1" applyFont="1" applyFill="1" applyBorder="1" applyAlignment="1">
      <alignment vertical="center" wrapText="1"/>
    </xf>
    <xf numFmtId="4" fontId="10" fillId="3" borderId="9" xfId="10" applyNumberFormat="1" applyFont="1" applyFill="1" applyBorder="1" applyAlignment="1">
      <alignment vertical="center" wrapText="1"/>
    </xf>
    <xf numFmtId="0" fontId="2" fillId="0" borderId="0" xfId="10" applyFont="1" applyAlignment="1">
      <alignment horizontal="center" vertical="center"/>
    </xf>
    <xf numFmtId="0" fontId="13" fillId="3" borderId="5" xfId="10" applyFont="1" applyFill="1" applyBorder="1" applyAlignment="1">
      <alignment horizontal="left" vertical="center" wrapText="1"/>
    </xf>
    <xf numFmtId="0" fontId="13" fillId="3" borderId="11" xfId="10" applyFont="1" applyFill="1" applyBorder="1" applyAlignment="1">
      <alignment horizontal="left" vertical="center" wrapText="1"/>
    </xf>
    <xf numFmtId="0" fontId="15" fillId="3" borderId="7" xfId="10" applyFont="1" applyFill="1" applyBorder="1" applyAlignment="1">
      <alignment horizontal="left" vertical="center" wrapText="1"/>
    </xf>
    <xf numFmtId="0" fontId="15" fillId="3" borderId="8" xfId="10" applyFont="1" applyFill="1" applyBorder="1" applyAlignment="1">
      <alignment horizontal="left" vertical="center" wrapText="1"/>
    </xf>
    <xf numFmtId="0" fontId="15" fillId="3" borderId="13" xfId="10" applyFont="1" applyFill="1" applyBorder="1" applyAlignment="1">
      <alignment horizontal="left" vertical="center" wrapText="1"/>
    </xf>
    <xf numFmtId="0" fontId="13" fillId="0" borderId="17" xfId="10" applyFont="1" applyBorder="1" applyAlignment="1">
      <alignment horizontal="center" vertical="center" wrapText="1"/>
    </xf>
    <xf numFmtId="0" fontId="13" fillId="0" borderId="18" xfId="10" applyFont="1" applyBorder="1" applyAlignment="1">
      <alignment horizontal="center" vertical="center" wrapText="1"/>
    </xf>
    <xf numFmtId="0" fontId="13" fillId="0" borderId="19" xfId="10" applyFont="1" applyBorder="1" applyAlignment="1">
      <alignment horizontal="center" vertical="center" wrapText="1"/>
    </xf>
    <xf numFmtId="0" fontId="15" fillId="0" borderId="16" xfId="10" applyFont="1" applyBorder="1" applyAlignment="1">
      <alignment horizontal="center" vertical="center" wrapText="1"/>
    </xf>
    <xf numFmtId="0" fontId="15" fillId="0" borderId="20" xfId="10" applyFont="1" applyBorder="1" applyAlignment="1">
      <alignment horizontal="center" vertical="center" wrapText="1"/>
    </xf>
    <xf numFmtId="0" fontId="15" fillId="0" borderId="21" xfId="10" applyFont="1" applyBorder="1" applyAlignment="1">
      <alignment horizontal="center" vertical="center" wrapText="1"/>
    </xf>
    <xf numFmtId="0" fontId="15" fillId="0" borderId="17" xfId="10" applyFont="1" applyBorder="1" applyAlignment="1">
      <alignment horizontal="center" vertical="center" wrapText="1"/>
    </xf>
    <xf numFmtId="0" fontId="15" fillId="0" borderId="18" xfId="10" applyFont="1" applyBorder="1" applyAlignment="1">
      <alignment horizontal="center" vertical="center" wrapText="1"/>
    </xf>
    <xf numFmtId="0" fontId="15" fillId="0" borderId="19" xfId="10" applyFont="1" applyBorder="1" applyAlignment="1">
      <alignment horizontal="center" vertical="center" wrapText="1"/>
    </xf>
  </cellXfs>
  <cellStyles count="15">
    <cellStyle name="Comma 2" xfId="4" xr:uid="{6440ACF4-7DDF-45E9-AC89-3D02DE0DA8B7}"/>
    <cellStyle name="Comma 3" xfId="12" xr:uid="{EC929FB0-958B-4C7A-AB9B-1F0FF6451F83}"/>
    <cellStyle name="Comma 4" xfId="14" xr:uid="{8DD72D03-14F4-480B-BCE6-F1986BC3C591}"/>
    <cellStyle name="Normaallaad 2" xfId="1" xr:uid="{00000000-0005-0000-0000-000001000000}"/>
    <cellStyle name="Normaallaad 3" xfId="13" xr:uid="{461DE180-CBBE-4A6A-A1CF-FDB1F8B3CF98}"/>
    <cellStyle name="Normaallaad 4 2" xfId="11" xr:uid="{47851956-5CBA-41FA-9BFD-4F766791FE62}"/>
    <cellStyle name="Normaallaad 67" xfId="2" xr:uid="{6A7CF9AE-CF13-409B-B5C8-86D4BB95CB47}"/>
    <cellStyle name="Normal" xfId="0" builtinId="0"/>
    <cellStyle name="Normal 2" xfId="3" xr:uid="{6D7C0F9F-0260-418C-9B31-7074D4C862C9}"/>
    <cellStyle name="Normal 2 2" xfId="8" xr:uid="{1CBC2FC3-F192-4384-BD05-02128BBBD221}"/>
    <cellStyle name="Normal 2 3" xfId="9" xr:uid="{574452CB-1535-4554-BBFF-3B79832160FE}"/>
    <cellStyle name="Normal 3" xfId="6" xr:uid="{89881D02-9454-4637-91AB-BF96F3C88D4E}"/>
    <cellStyle name="Normal 4" xfId="7" xr:uid="{47827E61-B4AF-4CFD-A1C3-6A5066DBCBB0}"/>
    <cellStyle name="Normal 5" xfId="10" xr:uid="{269E5A38-94B0-4197-A1C9-D79ECE2B70E2}"/>
    <cellStyle name="Percent 2" xfId="5" xr:uid="{92937902-7905-43C5-B644-ED508DB6B230}"/>
  </cellStyles>
  <dxfs count="0"/>
  <tableStyles count="1" defaultTableStyle="TableStyleMedium9" defaultPivotStyle="PivotStyleLight16">
    <tableStyle name="Invisible" pivot="0" table="0" count="0" xr9:uid="{5B2FDCF4-883E-46F4-A4AD-4FCAFF547605}"/>
  </tableStyles>
  <colors>
    <mruColors>
      <color rgb="FFFF0066"/>
      <color rgb="FF9933FF"/>
      <color rgb="FFCC0099"/>
      <color rgb="FF33CC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D716D-A517-46B9-885B-94EECDEF5805}">
  <dimension ref="B1:H102"/>
  <sheetViews>
    <sheetView tabSelected="1" zoomScale="90" zoomScaleNormal="90" workbookViewId="0">
      <pane ySplit="7" topLeftCell="A8" activePane="bottomLeft" state="frozen"/>
      <selection pane="bottomLeft"/>
    </sheetView>
  </sheetViews>
  <sheetFormatPr defaultColWidth="9.140625" defaultRowHeight="15" x14ac:dyDescent="0.25"/>
  <cols>
    <col min="1" max="1" width="3.7109375" style="1" customWidth="1"/>
    <col min="2" max="2" width="6.28515625" style="1" customWidth="1"/>
    <col min="3" max="3" width="81.28515625" style="1" customWidth="1"/>
    <col min="4" max="5" width="15.5703125" style="2" customWidth="1"/>
    <col min="6" max="6" width="11.42578125" style="1" customWidth="1"/>
    <col min="7" max="7" width="9.7109375" style="1" bestFit="1" customWidth="1"/>
    <col min="8" max="8" width="14" style="1" customWidth="1"/>
    <col min="9" max="16384" width="9.140625" style="1"/>
  </cols>
  <sheetData>
    <row r="1" spans="2:5" x14ac:dyDescent="0.25">
      <c r="B1" s="14"/>
      <c r="D1" s="6"/>
      <c r="E1" s="6" t="s">
        <v>0</v>
      </c>
    </row>
    <row r="2" spans="2:5" x14ac:dyDescent="0.25">
      <c r="D2" s="7"/>
      <c r="E2" s="7" t="s">
        <v>144</v>
      </c>
    </row>
    <row r="4" spans="2:5" x14ac:dyDescent="0.25">
      <c r="B4" s="62" t="s">
        <v>155</v>
      </c>
      <c r="C4" s="62"/>
      <c r="D4" s="62"/>
      <c r="E4" s="62"/>
    </row>
    <row r="5" spans="2:5" x14ac:dyDescent="0.25">
      <c r="B5" s="62" t="s">
        <v>145</v>
      </c>
      <c r="C5" s="62"/>
      <c r="D5" s="62"/>
      <c r="E5" s="62"/>
    </row>
    <row r="6" spans="2:5" ht="15.75" thickBot="1" x14ac:dyDescent="0.3">
      <c r="B6" s="8"/>
    </row>
    <row r="7" spans="2:5" ht="45" x14ac:dyDescent="0.25">
      <c r="B7" s="9" t="s">
        <v>1</v>
      </c>
      <c r="C7" s="20" t="s">
        <v>148</v>
      </c>
      <c r="D7" s="41" t="s">
        <v>2</v>
      </c>
      <c r="E7" s="41" t="s">
        <v>150</v>
      </c>
    </row>
    <row r="8" spans="2:5" ht="14.25" customHeight="1" x14ac:dyDescent="0.25">
      <c r="B8" s="63" t="s">
        <v>3</v>
      </c>
      <c r="C8" s="64"/>
      <c r="D8" s="42">
        <f>SUM(D9+D11+D20+D24)</f>
        <v>18548</v>
      </c>
      <c r="E8" s="54">
        <f>SUM(E9+E11+E20+E24)</f>
        <v>15561.810000000001</v>
      </c>
    </row>
    <row r="9" spans="2:5" x14ac:dyDescent="0.25">
      <c r="B9" s="10">
        <v>1</v>
      </c>
      <c r="C9" s="21" t="s">
        <v>4</v>
      </c>
      <c r="D9" s="43">
        <f>SUM(D10:D10)</f>
        <v>0</v>
      </c>
      <c r="E9" s="43">
        <f>SUM(E10:E10)</f>
        <v>0</v>
      </c>
    </row>
    <row r="10" spans="2:5" x14ac:dyDescent="0.25">
      <c r="B10" s="11" t="s">
        <v>5</v>
      </c>
      <c r="C10" s="22"/>
      <c r="D10" s="44" t="s">
        <v>6</v>
      </c>
      <c r="E10" s="44" t="s">
        <v>6</v>
      </c>
    </row>
    <row r="11" spans="2:5" ht="15" customHeight="1" x14ac:dyDescent="0.25">
      <c r="B11" s="10">
        <v>2</v>
      </c>
      <c r="C11" s="21" t="s">
        <v>7</v>
      </c>
      <c r="D11" s="43">
        <f>SUM(D12:D19)</f>
        <v>11148</v>
      </c>
      <c r="E11" s="53">
        <f>SUM(E12:E19)</f>
        <v>11148</v>
      </c>
    </row>
    <row r="12" spans="2:5" x14ac:dyDescent="0.25">
      <c r="B12" s="11" t="s">
        <v>8</v>
      </c>
      <c r="C12" s="22" t="s">
        <v>9</v>
      </c>
      <c r="D12" s="44">
        <v>10198</v>
      </c>
      <c r="E12" s="52">
        <v>10198</v>
      </c>
    </row>
    <row r="13" spans="2:5" x14ac:dyDescent="0.25">
      <c r="B13" s="11" t="s">
        <v>10</v>
      </c>
      <c r="C13" s="22" t="s">
        <v>11</v>
      </c>
      <c r="D13" s="44" t="s">
        <v>6</v>
      </c>
      <c r="E13" s="44" t="s">
        <v>6</v>
      </c>
    </row>
    <row r="14" spans="2:5" x14ac:dyDescent="0.25">
      <c r="B14" s="11" t="s">
        <v>12</v>
      </c>
      <c r="C14" s="22" t="s">
        <v>13</v>
      </c>
      <c r="D14" s="44" t="s">
        <v>6</v>
      </c>
      <c r="E14" s="44" t="s">
        <v>6</v>
      </c>
    </row>
    <row r="15" spans="2:5" x14ac:dyDescent="0.25">
      <c r="B15" s="11" t="s">
        <v>14</v>
      </c>
      <c r="C15" s="22" t="s">
        <v>15</v>
      </c>
      <c r="D15" s="44">
        <v>950</v>
      </c>
      <c r="E15" s="52">
        <v>950</v>
      </c>
    </row>
    <row r="16" spans="2:5" x14ac:dyDescent="0.25">
      <c r="B16" s="11" t="s">
        <v>16</v>
      </c>
      <c r="C16" s="22" t="s">
        <v>17</v>
      </c>
      <c r="D16" s="44" t="s">
        <v>6</v>
      </c>
      <c r="E16" s="44" t="s">
        <v>6</v>
      </c>
    </row>
    <row r="17" spans="2:6" x14ac:dyDescent="0.25">
      <c r="B17" s="11" t="s">
        <v>18</v>
      </c>
      <c r="C17" s="22" t="s">
        <v>19</v>
      </c>
      <c r="D17" s="44" t="s">
        <v>6</v>
      </c>
      <c r="E17" s="44" t="s">
        <v>6</v>
      </c>
    </row>
    <row r="18" spans="2:6" x14ac:dyDescent="0.25">
      <c r="B18" s="11" t="s">
        <v>20</v>
      </c>
      <c r="C18" s="22" t="s">
        <v>21</v>
      </c>
      <c r="D18" s="44" t="s">
        <v>6</v>
      </c>
      <c r="E18" s="44" t="s">
        <v>6</v>
      </c>
    </row>
    <row r="19" spans="2:6" x14ac:dyDescent="0.25">
      <c r="B19" s="11" t="s">
        <v>22</v>
      </c>
      <c r="C19" s="22" t="s">
        <v>23</v>
      </c>
      <c r="D19" s="44" t="s">
        <v>6</v>
      </c>
      <c r="E19" s="44" t="s">
        <v>6</v>
      </c>
    </row>
    <row r="20" spans="2:6" x14ac:dyDescent="0.25">
      <c r="B20" s="10">
        <v>3</v>
      </c>
      <c r="C20" s="21" t="s">
        <v>24</v>
      </c>
      <c r="D20" s="43">
        <f>SUM(D21:D23)</f>
        <v>0</v>
      </c>
      <c r="E20" s="43">
        <f>SUM(E21:E23)</f>
        <v>0</v>
      </c>
    </row>
    <row r="21" spans="2:6" x14ac:dyDescent="0.25">
      <c r="B21" s="11" t="s">
        <v>25</v>
      </c>
      <c r="C21" s="22" t="s">
        <v>52</v>
      </c>
      <c r="D21" s="44" t="s">
        <v>6</v>
      </c>
      <c r="E21" s="44" t="s">
        <v>6</v>
      </c>
    </row>
    <row r="22" spans="2:6" x14ac:dyDescent="0.25">
      <c r="B22" s="11" t="s">
        <v>26</v>
      </c>
      <c r="C22" s="22" t="s">
        <v>53</v>
      </c>
      <c r="D22" s="44" t="s">
        <v>6</v>
      </c>
      <c r="E22" s="44" t="s">
        <v>6</v>
      </c>
    </row>
    <row r="23" spans="2:6" x14ac:dyDescent="0.25">
      <c r="B23" s="11" t="s">
        <v>132</v>
      </c>
      <c r="C23" s="22" t="s">
        <v>54</v>
      </c>
      <c r="D23" s="44" t="s">
        <v>6</v>
      </c>
      <c r="E23" s="44" t="s">
        <v>6</v>
      </c>
    </row>
    <row r="24" spans="2:6" x14ac:dyDescent="0.25">
      <c r="B24" s="10">
        <v>4</v>
      </c>
      <c r="C24" s="23" t="s">
        <v>27</v>
      </c>
      <c r="D24" s="43">
        <f>SUM(D25)</f>
        <v>7400</v>
      </c>
      <c r="E24" s="53">
        <f>SUM(E25)</f>
        <v>4413.8100000000004</v>
      </c>
    </row>
    <row r="25" spans="2:6" x14ac:dyDescent="0.25">
      <c r="B25" s="11" t="s">
        <v>28</v>
      </c>
      <c r="C25" s="22" t="s">
        <v>55</v>
      </c>
      <c r="D25" s="44">
        <v>7400</v>
      </c>
      <c r="E25" s="52">
        <v>4413.8100000000004</v>
      </c>
    </row>
    <row r="26" spans="2:6" ht="14.25" customHeight="1" x14ac:dyDescent="0.25">
      <c r="B26" s="63" t="s">
        <v>29</v>
      </c>
      <c r="C26" s="64"/>
      <c r="D26" s="42">
        <f>SUM(D27+D30)</f>
        <v>236849</v>
      </c>
      <c r="E26" s="54">
        <f>SUM(E27+E30)</f>
        <v>270124.2</v>
      </c>
      <c r="F26" s="3"/>
    </row>
    <row r="27" spans="2:6" x14ac:dyDescent="0.25">
      <c r="B27" s="10">
        <v>5</v>
      </c>
      <c r="C27" s="21" t="s">
        <v>30</v>
      </c>
      <c r="D27" s="43">
        <f>SUM(D28:D29)</f>
        <v>27270</v>
      </c>
      <c r="E27" s="53">
        <f>SUM(E28:E29)</f>
        <v>29770</v>
      </c>
    </row>
    <row r="28" spans="2:6" x14ac:dyDescent="0.25">
      <c r="B28" s="11" t="s">
        <v>31</v>
      </c>
      <c r="C28" s="22" t="s">
        <v>147</v>
      </c>
      <c r="D28" s="44">
        <f>15000+7500</f>
        <v>22500</v>
      </c>
      <c r="E28" s="52">
        <f>15000+1125+6375+2500</f>
        <v>25000</v>
      </c>
    </row>
    <row r="29" spans="2:6" x14ac:dyDescent="0.25">
      <c r="B29" s="11" t="s">
        <v>32</v>
      </c>
      <c r="C29" s="22" t="s">
        <v>146</v>
      </c>
      <c r="D29" s="44">
        <v>4770</v>
      </c>
      <c r="E29" s="52">
        <v>4770</v>
      </c>
    </row>
    <row r="30" spans="2:6" x14ac:dyDescent="0.25">
      <c r="B30" s="10">
        <v>6</v>
      </c>
      <c r="C30" s="21" t="s">
        <v>33</v>
      </c>
      <c r="D30" s="43">
        <f>SUM(D31+D39+D43+D47+D54+D62+D75)</f>
        <v>209579</v>
      </c>
      <c r="E30" s="53">
        <f>SUM(E31+E39+E43+E47+E54+E62+E75)</f>
        <v>240354.2</v>
      </c>
    </row>
    <row r="31" spans="2:6" s="15" customFormat="1" x14ac:dyDescent="0.25">
      <c r="B31" s="19" t="s">
        <v>34</v>
      </c>
      <c r="C31" s="45" t="s">
        <v>57</v>
      </c>
      <c r="D31" s="43">
        <f>SUM(D32:D38)</f>
        <v>0</v>
      </c>
      <c r="E31" s="43">
        <f>SUM(E32:E38)</f>
        <v>0</v>
      </c>
    </row>
    <row r="32" spans="2:6" x14ac:dyDescent="0.25">
      <c r="B32" s="11" t="s">
        <v>35</v>
      </c>
      <c r="C32" s="24" t="s">
        <v>56</v>
      </c>
      <c r="D32" s="44" t="s">
        <v>6</v>
      </c>
      <c r="E32" s="44" t="s">
        <v>6</v>
      </c>
    </row>
    <row r="33" spans="2:6" x14ac:dyDescent="0.25">
      <c r="B33" s="11" t="s">
        <v>36</v>
      </c>
      <c r="C33" s="22" t="s">
        <v>58</v>
      </c>
      <c r="D33" s="44" t="s">
        <v>6</v>
      </c>
      <c r="E33" s="44" t="s">
        <v>6</v>
      </c>
    </row>
    <row r="34" spans="2:6" x14ac:dyDescent="0.25">
      <c r="B34" s="11" t="s">
        <v>65</v>
      </c>
      <c r="C34" s="22" t="s">
        <v>59</v>
      </c>
      <c r="D34" s="44" t="s">
        <v>6</v>
      </c>
      <c r="E34" s="44" t="s">
        <v>6</v>
      </c>
    </row>
    <row r="35" spans="2:6" x14ac:dyDescent="0.25">
      <c r="B35" s="11" t="s">
        <v>66</v>
      </c>
      <c r="C35" s="24" t="s">
        <v>60</v>
      </c>
      <c r="D35" s="44" t="s">
        <v>6</v>
      </c>
      <c r="E35" s="44" t="s">
        <v>6</v>
      </c>
    </row>
    <row r="36" spans="2:6" x14ac:dyDescent="0.25">
      <c r="B36" s="11" t="s">
        <v>67</v>
      </c>
      <c r="C36" s="24" t="s">
        <v>61</v>
      </c>
      <c r="D36" s="44" t="s">
        <v>6</v>
      </c>
      <c r="E36" s="44" t="s">
        <v>6</v>
      </c>
    </row>
    <row r="37" spans="2:6" x14ac:dyDescent="0.25">
      <c r="B37" s="11" t="s">
        <v>68</v>
      </c>
      <c r="C37" s="24" t="s">
        <v>62</v>
      </c>
      <c r="D37" s="44" t="s">
        <v>6</v>
      </c>
      <c r="E37" s="44" t="s">
        <v>6</v>
      </c>
    </row>
    <row r="38" spans="2:6" x14ac:dyDescent="0.25">
      <c r="B38" s="11" t="s">
        <v>69</v>
      </c>
      <c r="C38" s="25" t="s">
        <v>63</v>
      </c>
      <c r="D38" s="44" t="s">
        <v>6</v>
      </c>
      <c r="E38" s="44" t="s">
        <v>6</v>
      </c>
    </row>
    <row r="39" spans="2:6" s="15" customFormat="1" x14ac:dyDescent="0.25">
      <c r="B39" s="19" t="s">
        <v>37</v>
      </c>
      <c r="C39" s="21" t="s">
        <v>64</v>
      </c>
      <c r="D39" s="43">
        <f>SUM(D40:D42)</f>
        <v>0</v>
      </c>
      <c r="E39" s="43">
        <f>SUM(E40:E42)</f>
        <v>0</v>
      </c>
    </row>
    <row r="40" spans="2:6" x14ac:dyDescent="0.25">
      <c r="B40" s="11" t="s">
        <v>38</v>
      </c>
      <c r="C40" s="24" t="s">
        <v>70</v>
      </c>
      <c r="D40" s="44" t="s">
        <v>6</v>
      </c>
      <c r="E40" s="44" t="s">
        <v>6</v>
      </c>
    </row>
    <row r="41" spans="2:6" x14ac:dyDescent="0.25">
      <c r="B41" s="11" t="s">
        <v>39</v>
      </c>
      <c r="C41" s="24" t="s">
        <v>71</v>
      </c>
      <c r="D41" s="44" t="s">
        <v>6</v>
      </c>
      <c r="E41" s="44" t="s">
        <v>6</v>
      </c>
    </row>
    <row r="42" spans="2:6" x14ac:dyDescent="0.25">
      <c r="B42" s="11" t="s">
        <v>73</v>
      </c>
      <c r="C42" s="25" t="s">
        <v>72</v>
      </c>
      <c r="D42" s="44" t="s">
        <v>6</v>
      </c>
      <c r="E42" s="44" t="s">
        <v>6</v>
      </c>
    </row>
    <row r="43" spans="2:6" x14ac:dyDescent="0.25">
      <c r="B43" s="10" t="s">
        <v>74</v>
      </c>
      <c r="C43" s="26" t="s">
        <v>76</v>
      </c>
      <c r="D43" s="43">
        <f>SUM(D44:D46)</f>
        <v>0</v>
      </c>
      <c r="E43" s="43">
        <f>SUM(E44:E46)</f>
        <v>0</v>
      </c>
    </row>
    <row r="44" spans="2:6" x14ac:dyDescent="0.25">
      <c r="B44" s="11" t="s">
        <v>75</v>
      </c>
      <c r="C44" s="24" t="s">
        <v>77</v>
      </c>
      <c r="D44" s="44" t="s">
        <v>6</v>
      </c>
      <c r="E44" s="44" t="s">
        <v>6</v>
      </c>
    </row>
    <row r="45" spans="2:6" x14ac:dyDescent="0.25">
      <c r="B45" s="11" t="s">
        <v>80</v>
      </c>
      <c r="C45" s="24" t="s">
        <v>78</v>
      </c>
      <c r="D45" s="44" t="s">
        <v>6</v>
      </c>
      <c r="E45" s="44" t="s">
        <v>6</v>
      </c>
    </row>
    <row r="46" spans="2:6" x14ac:dyDescent="0.25">
      <c r="B46" s="11" t="s">
        <v>81</v>
      </c>
      <c r="C46" s="24" t="s">
        <v>79</v>
      </c>
      <c r="D46" s="44" t="s">
        <v>6</v>
      </c>
      <c r="E46" s="44" t="s">
        <v>6</v>
      </c>
    </row>
    <row r="47" spans="2:6" x14ac:dyDescent="0.25">
      <c r="B47" s="10" t="s">
        <v>82</v>
      </c>
      <c r="C47" s="26" t="s">
        <v>83</v>
      </c>
      <c r="D47" s="43">
        <f>SUM(D48:D53)</f>
        <v>0</v>
      </c>
      <c r="E47" s="53">
        <f>SUM(E48:E53)</f>
        <v>2733.35</v>
      </c>
      <c r="F47" s="17"/>
    </row>
    <row r="48" spans="2:6" x14ac:dyDescent="0.25">
      <c r="B48" s="11" t="s">
        <v>84</v>
      </c>
      <c r="C48" s="25" t="s">
        <v>85</v>
      </c>
      <c r="D48" s="44" t="s">
        <v>6</v>
      </c>
      <c r="E48" s="44" t="s">
        <v>6</v>
      </c>
    </row>
    <row r="49" spans="2:8" x14ac:dyDescent="0.25">
      <c r="B49" s="11" t="s">
        <v>91</v>
      </c>
      <c r="C49" s="24" t="s">
        <v>86</v>
      </c>
      <c r="D49" s="44" t="s">
        <v>6</v>
      </c>
      <c r="E49" s="44" t="s">
        <v>6</v>
      </c>
      <c r="F49" s="17"/>
      <c r="H49" s="17"/>
    </row>
    <row r="50" spans="2:8" x14ac:dyDescent="0.25">
      <c r="B50" s="11" t="s">
        <v>92</v>
      </c>
      <c r="C50" s="24" t="s">
        <v>87</v>
      </c>
      <c r="D50" s="44" t="s">
        <v>6</v>
      </c>
      <c r="E50" s="44" t="s">
        <v>6</v>
      </c>
    </row>
    <row r="51" spans="2:8" x14ac:dyDescent="0.25">
      <c r="B51" s="11" t="s">
        <v>93</v>
      </c>
      <c r="C51" s="25" t="s">
        <v>88</v>
      </c>
      <c r="D51" s="44" t="s">
        <v>6</v>
      </c>
      <c r="E51" s="44" t="s">
        <v>6</v>
      </c>
    </row>
    <row r="52" spans="2:8" x14ac:dyDescent="0.25">
      <c r="B52" s="11" t="s">
        <v>94</v>
      </c>
      <c r="C52" s="25" t="s">
        <v>89</v>
      </c>
      <c r="D52" s="44" t="s">
        <v>6</v>
      </c>
      <c r="E52" s="44" t="s">
        <v>6</v>
      </c>
    </row>
    <row r="53" spans="2:8" x14ac:dyDescent="0.25">
      <c r="B53" s="11" t="s">
        <v>95</v>
      </c>
      <c r="C53" s="24" t="s">
        <v>90</v>
      </c>
      <c r="D53" s="44" t="s">
        <v>6</v>
      </c>
      <c r="E53" s="52">
        <v>2733.35</v>
      </c>
    </row>
    <row r="54" spans="2:8" x14ac:dyDescent="0.25">
      <c r="B54" s="10" t="s">
        <v>96</v>
      </c>
      <c r="C54" s="26" t="s">
        <v>98</v>
      </c>
      <c r="D54" s="43">
        <f>SUM(D55:D61)</f>
        <v>1484</v>
      </c>
      <c r="E54" s="53">
        <f>SUM(E55:E61)</f>
        <v>1484</v>
      </c>
    </row>
    <row r="55" spans="2:8" x14ac:dyDescent="0.25">
      <c r="B55" s="11" t="s">
        <v>97</v>
      </c>
      <c r="C55" s="24" t="s">
        <v>99</v>
      </c>
      <c r="D55" s="44">
        <v>997</v>
      </c>
      <c r="E55" s="52">
        <v>997</v>
      </c>
    </row>
    <row r="56" spans="2:8" x14ac:dyDescent="0.25">
      <c r="B56" s="11" t="s">
        <v>106</v>
      </c>
      <c r="C56" s="24" t="s">
        <v>100</v>
      </c>
      <c r="D56" s="44" t="s">
        <v>6</v>
      </c>
      <c r="E56" s="52" t="s">
        <v>6</v>
      </c>
    </row>
    <row r="57" spans="2:8" x14ac:dyDescent="0.25">
      <c r="B57" s="11" t="s">
        <v>107</v>
      </c>
      <c r="C57" s="24" t="s">
        <v>101</v>
      </c>
      <c r="D57" s="44">
        <v>487</v>
      </c>
      <c r="E57" s="52">
        <v>487</v>
      </c>
    </row>
    <row r="58" spans="2:8" x14ac:dyDescent="0.25">
      <c r="B58" s="11" t="s">
        <v>108</v>
      </c>
      <c r="C58" s="24" t="s">
        <v>102</v>
      </c>
      <c r="D58" s="44" t="s">
        <v>6</v>
      </c>
      <c r="E58" s="44" t="s">
        <v>6</v>
      </c>
    </row>
    <row r="59" spans="2:8" x14ac:dyDescent="0.25">
      <c r="B59" s="11" t="s">
        <v>109</v>
      </c>
      <c r="C59" s="24" t="s">
        <v>103</v>
      </c>
      <c r="D59" s="44" t="s">
        <v>6</v>
      </c>
      <c r="E59" s="44" t="s">
        <v>6</v>
      </c>
    </row>
    <row r="60" spans="2:8" x14ac:dyDescent="0.25">
      <c r="B60" s="11" t="s">
        <v>110</v>
      </c>
      <c r="C60" s="24" t="s">
        <v>104</v>
      </c>
      <c r="D60" s="44" t="s">
        <v>6</v>
      </c>
      <c r="E60" s="44" t="s">
        <v>6</v>
      </c>
    </row>
    <row r="61" spans="2:8" x14ac:dyDescent="0.25">
      <c r="B61" s="11" t="s">
        <v>111</v>
      </c>
      <c r="C61" s="25" t="s">
        <v>105</v>
      </c>
      <c r="D61" s="44" t="s">
        <v>6</v>
      </c>
      <c r="E61" s="44" t="s">
        <v>6</v>
      </c>
    </row>
    <row r="62" spans="2:8" x14ac:dyDescent="0.25">
      <c r="B62" s="10" t="s">
        <v>112</v>
      </c>
      <c r="C62" s="27" t="s">
        <v>114</v>
      </c>
      <c r="D62" s="43">
        <f>SUM(D63:D74)</f>
        <v>126372</v>
      </c>
      <c r="E62" s="53">
        <f>SUM(E63:E74)</f>
        <v>154416</v>
      </c>
    </row>
    <row r="63" spans="2:8" x14ac:dyDescent="0.25">
      <c r="B63" s="11" t="s">
        <v>113</v>
      </c>
      <c r="C63" s="25" t="s">
        <v>117</v>
      </c>
      <c r="D63" s="44" t="s">
        <v>6</v>
      </c>
      <c r="E63" s="52" t="s">
        <v>6</v>
      </c>
    </row>
    <row r="64" spans="2:8" x14ac:dyDescent="0.25">
      <c r="B64" s="11" t="s">
        <v>123</v>
      </c>
      <c r="C64" s="25" t="s">
        <v>115</v>
      </c>
      <c r="D64" s="44" t="s">
        <v>6</v>
      </c>
      <c r="E64" s="52" t="s">
        <v>6</v>
      </c>
    </row>
    <row r="65" spans="2:5" x14ac:dyDescent="0.25">
      <c r="B65" s="11" t="s">
        <v>122</v>
      </c>
      <c r="C65" s="25" t="s">
        <v>116</v>
      </c>
      <c r="D65" s="44" t="s">
        <v>6</v>
      </c>
      <c r="E65" s="52" t="s">
        <v>6</v>
      </c>
    </row>
    <row r="66" spans="2:5" x14ac:dyDescent="0.25">
      <c r="B66" s="11" t="s">
        <v>124</v>
      </c>
      <c r="C66" s="28" t="s">
        <v>131</v>
      </c>
      <c r="D66" s="44" t="s">
        <v>6</v>
      </c>
      <c r="E66" s="52" t="s">
        <v>6</v>
      </c>
    </row>
    <row r="67" spans="2:5" x14ac:dyDescent="0.25">
      <c r="B67" s="16" t="s">
        <v>125</v>
      </c>
      <c r="C67" s="29" t="s">
        <v>118</v>
      </c>
      <c r="D67" s="46">
        <v>119962</v>
      </c>
      <c r="E67" s="55"/>
    </row>
    <row r="68" spans="2:5" x14ac:dyDescent="0.25">
      <c r="B68" s="11"/>
      <c r="C68" s="28" t="s">
        <v>151</v>
      </c>
      <c r="D68" s="44"/>
      <c r="E68" s="52">
        <f>17305+17305+5288.85+9822.15</f>
        <v>49721</v>
      </c>
    </row>
    <row r="69" spans="2:5" x14ac:dyDescent="0.25">
      <c r="B69" s="11"/>
      <c r="C69" s="28" t="s">
        <v>152</v>
      </c>
      <c r="D69" s="44"/>
      <c r="E69" s="52">
        <f>5481.1+49329.9+6230+8050</f>
        <v>69091</v>
      </c>
    </row>
    <row r="70" spans="2:5" x14ac:dyDescent="0.25">
      <c r="B70" s="11"/>
      <c r="C70" s="28" t="s">
        <v>153</v>
      </c>
      <c r="D70" s="44"/>
      <c r="E70" s="52">
        <f>3287.5+3287.5+8183</f>
        <v>14758</v>
      </c>
    </row>
    <row r="71" spans="2:5" x14ac:dyDescent="0.25">
      <c r="B71" s="11"/>
      <c r="C71" s="28" t="s">
        <v>154</v>
      </c>
      <c r="D71" s="44"/>
      <c r="E71" s="52">
        <f>2625+3657</f>
        <v>6282</v>
      </c>
    </row>
    <row r="72" spans="2:5" x14ac:dyDescent="0.25">
      <c r="B72" s="11" t="s">
        <v>126</v>
      </c>
      <c r="C72" s="28" t="s">
        <v>119</v>
      </c>
      <c r="D72" s="44" t="s">
        <v>6</v>
      </c>
      <c r="E72" s="52" t="s">
        <v>6</v>
      </c>
    </row>
    <row r="73" spans="2:5" x14ac:dyDescent="0.25">
      <c r="B73" s="16" t="s">
        <v>127</v>
      </c>
      <c r="C73" s="29" t="s">
        <v>120</v>
      </c>
      <c r="D73" s="46">
        <v>3410</v>
      </c>
      <c r="E73" s="55">
        <f>3410+8154</f>
        <v>11564</v>
      </c>
    </row>
    <row r="74" spans="2:5" x14ac:dyDescent="0.25">
      <c r="B74" s="16" t="s">
        <v>128</v>
      </c>
      <c r="C74" s="29" t="s">
        <v>121</v>
      </c>
      <c r="D74" s="46">
        <v>3000</v>
      </c>
      <c r="E74" s="55">
        <f>3000</f>
        <v>3000</v>
      </c>
    </row>
    <row r="75" spans="2:5" x14ac:dyDescent="0.25">
      <c r="B75" s="10" t="s">
        <v>129</v>
      </c>
      <c r="C75" s="27" t="s">
        <v>130</v>
      </c>
      <c r="D75" s="43">
        <v>81723</v>
      </c>
      <c r="E75" s="53">
        <v>81720.850000000006</v>
      </c>
    </row>
    <row r="76" spans="2:5" ht="14.25" customHeight="1" x14ac:dyDescent="0.25">
      <c r="B76" s="63" t="s">
        <v>40</v>
      </c>
      <c r="C76" s="64"/>
      <c r="D76" s="42">
        <f>SUM(D77)</f>
        <v>0</v>
      </c>
      <c r="E76" s="42">
        <f>SUM(E77)</f>
        <v>0</v>
      </c>
    </row>
    <row r="77" spans="2:5" x14ac:dyDescent="0.25">
      <c r="B77" s="10">
        <v>7</v>
      </c>
      <c r="C77" s="21" t="s">
        <v>41</v>
      </c>
      <c r="D77" s="43">
        <f>SUM(D78:D80)</f>
        <v>0</v>
      </c>
      <c r="E77" s="43">
        <f>SUM(E78:E80)</f>
        <v>0</v>
      </c>
    </row>
    <row r="78" spans="2:5" x14ac:dyDescent="0.25">
      <c r="B78" s="11" t="s">
        <v>42</v>
      </c>
      <c r="C78" s="22" t="s">
        <v>43</v>
      </c>
      <c r="D78" s="44" t="s">
        <v>6</v>
      </c>
      <c r="E78" s="44" t="s">
        <v>6</v>
      </c>
    </row>
    <row r="79" spans="2:5" x14ac:dyDescent="0.25">
      <c r="B79" s="11" t="s">
        <v>44</v>
      </c>
      <c r="C79" s="22" t="s">
        <v>45</v>
      </c>
      <c r="D79" s="44" t="s">
        <v>6</v>
      </c>
      <c r="E79" s="44" t="s">
        <v>6</v>
      </c>
    </row>
    <row r="80" spans="2:5" x14ac:dyDescent="0.25">
      <c r="B80" s="11" t="s">
        <v>46</v>
      </c>
      <c r="C80" s="22" t="s">
        <v>47</v>
      </c>
      <c r="D80" s="44" t="s">
        <v>6</v>
      </c>
      <c r="E80" s="44" t="s">
        <v>6</v>
      </c>
    </row>
    <row r="81" spans="2:7" ht="14.25" customHeight="1" x14ac:dyDescent="0.25">
      <c r="B81" s="63" t="s">
        <v>48</v>
      </c>
      <c r="C81" s="64"/>
      <c r="D81" s="42">
        <f>SUM(D82:D82)</f>
        <v>35277.35</v>
      </c>
      <c r="E81" s="42">
        <f>SUM(E82:E82)</f>
        <v>0</v>
      </c>
    </row>
    <row r="82" spans="2:7" ht="14.25" customHeight="1" x14ac:dyDescent="0.25">
      <c r="B82" s="10">
        <v>8</v>
      </c>
      <c r="C82" s="21" t="s">
        <v>49</v>
      </c>
      <c r="D82" s="43">
        <f>SUM(D83:D85)</f>
        <v>35277.35</v>
      </c>
      <c r="E82" s="43">
        <f>SUM(E83:E85)</f>
        <v>0</v>
      </c>
    </row>
    <row r="83" spans="2:7" ht="14.25" customHeight="1" x14ac:dyDescent="0.25">
      <c r="B83" s="11" t="s">
        <v>136</v>
      </c>
      <c r="C83" s="22" t="s">
        <v>139</v>
      </c>
      <c r="D83" s="44" t="s">
        <v>6</v>
      </c>
      <c r="E83" s="44" t="s">
        <v>6</v>
      </c>
    </row>
    <row r="84" spans="2:7" ht="14.25" customHeight="1" x14ac:dyDescent="0.25">
      <c r="B84" s="11" t="s">
        <v>137</v>
      </c>
      <c r="C84" s="22" t="s">
        <v>140</v>
      </c>
      <c r="D84" s="44">
        <v>33277.35</v>
      </c>
      <c r="E84" s="44">
        <v>0</v>
      </c>
    </row>
    <row r="85" spans="2:7" ht="14.25" customHeight="1" thickBot="1" x14ac:dyDescent="0.3">
      <c r="B85" s="11" t="s">
        <v>138</v>
      </c>
      <c r="C85" s="22" t="s">
        <v>141</v>
      </c>
      <c r="D85" s="44">
        <v>2000</v>
      </c>
      <c r="E85" s="44">
        <v>0</v>
      </c>
      <c r="G85" s="48"/>
    </row>
    <row r="86" spans="2:7" ht="14.25" customHeight="1" thickBot="1" x14ac:dyDescent="0.3">
      <c r="B86" s="65" t="s">
        <v>133</v>
      </c>
      <c r="C86" s="67"/>
      <c r="D86" s="47">
        <f>SUM(D8+D26+D76+D81)</f>
        <v>290674.34999999998</v>
      </c>
      <c r="E86" s="56">
        <f>SUM(E8+E26+E76+E81)</f>
        <v>285686.01</v>
      </c>
      <c r="F86" s="3"/>
      <c r="G86" s="48"/>
    </row>
    <row r="87" spans="2:7" ht="14.25" customHeight="1" thickBot="1" x14ac:dyDescent="0.3">
      <c r="B87" s="68"/>
      <c r="C87" s="69"/>
      <c r="D87" s="69"/>
      <c r="E87" s="70"/>
      <c r="G87" s="48"/>
    </row>
    <row r="88" spans="2:7" ht="14.25" customHeight="1" x14ac:dyDescent="0.25">
      <c r="B88" s="30">
        <v>9</v>
      </c>
      <c r="C88" s="31" t="s">
        <v>142</v>
      </c>
      <c r="D88" s="39">
        <f>D86*2.5%</f>
        <v>7266.8587499999994</v>
      </c>
      <c r="E88" s="57">
        <f>E86*2.5%</f>
        <v>7142.1502500000006</v>
      </c>
    </row>
    <row r="89" spans="2:7" ht="15" customHeight="1" thickBot="1" x14ac:dyDescent="0.3">
      <c r="B89" s="32">
        <v>10</v>
      </c>
      <c r="C89" s="33" t="s">
        <v>134</v>
      </c>
      <c r="D89" s="40">
        <v>3471.0667515198002</v>
      </c>
      <c r="E89" s="58">
        <v>3358.806435395556</v>
      </c>
      <c r="G89" s="3"/>
    </row>
    <row r="90" spans="2:7" ht="15.75" customHeight="1" thickBot="1" x14ac:dyDescent="0.3">
      <c r="B90" s="65" t="s">
        <v>143</v>
      </c>
      <c r="C90" s="66"/>
      <c r="D90" s="18">
        <f>SUM(D86,D88,D89)</f>
        <v>301412.27550151979</v>
      </c>
      <c r="E90" s="59">
        <f>SUM(E86,E88,E89)</f>
        <v>296186.96668539557</v>
      </c>
    </row>
    <row r="91" spans="2:7" ht="15.75" customHeight="1" thickBot="1" x14ac:dyDescent="0.3">
      <c r="B91" s="71"/>
      <c r="C91" s="72"/>
      <c r="D91" s="72"/>
      <c r="E91" s="73"/>
    </row>
    <row r="92" spans="2:7" ht="15" customHeight="1" thickBot="1" x14ac:dyDescent="0.3">
      <c r="B92" s="34">
        <v>11</v>
      </c>
      <c r="C92" s="35" t="s">
        <v>149</v>
      </c>
      <c r="D92" s="38">
        <v>15950</v>
      </c>
      <c r="E92" s="60">
        <v>15950</v>
      </c>
    </row>
    <row r="93" spans="2:7" ht="15.75" customHeight="1" thickBot="1" x14ac:dyDescent="0.3">
      <c r="B93" s="65" t="s">
        <v>50</v>
      </c>
      <c r="C93" s="66"/>
      <c r="D93" s="18">
        <f>D90-D92</f>
        <v>285462.27550151979</v>
      </c>
      <c r="E93" s="59">
        <f>E90-E92</f>
        <v>280236.96668539557</v>
      </c>
      <c r="F93" s="3"/>
    </row>
    <row r="94" spans="2:7" ht="15.75" customHeight="1" thickBot="1" x14ac:dyDescent="0.3">
      <c r="B94" s="74"/>
      <c r="C94" s="75"/>
      <c r="D94" s="75"/>
      <c r="E94" s="76"/>
    </row>
    <row r="95" spans="2:7" ht="15" customHeight="1" thickBot="1" x14ac:dyDescent="0.3">
      <c r="B95" s="36">
        <v>12</v>
      </c>
      <c r="C95" s="31" t="s">
        <v>135</v>
      </c>
      <c r="D95" s="37">
        <f>D93*20%</f>
        <v>57092.45510030396</v>
      </c>
      <c r="E95" s="61">
        <f>E93*20%</f>
        <v>56047.39333707912</v>
      </c>
    </row>
    <row r="96" spans="2:7" ht="15.75" customHeight="1" thickBot="1" x14ac:dyDescent="0.3">
      <c r="B96" s="65" t="s">
        <v>51</v>
      </c>
      <c r="C96" s="66"/>
      <c r="D96" s="18">
        <f>SUM(D93+D95)</f>
        <v>342554.73060182377</v>
      </c>
      <c r="E96" s="59">
        <f>SUM(E93+E95)</f>
        <v>336284.36002247466</v>
      </c>
    </row>
    <row r="97" spans="2:5" x14ac:dyDescent="0.25">
      <c r="B97" s="12"/>
      <c r="D97" s="13"/>
      <c r="E97" s="13"/>
    </row>
    <row r="98" spans="2:5" x14ac:dyDescent="0.25">
      <c r="B98" s="12"/>
      <c r="D98" s="13"/>
      <c r="E98" s="13"/>
    </row>
    <row r="100" spans="2:5" x14ac:dyDescent="0.25">
      <c r="B100" s="49"/>
      <c r="C100" s="50"/>
      <c r="D100" s="51"/>
      <c r="E100" s="51"/>
    </row>
    <row r="102" spans="2:5" x14ac:dyDescent="0.25">
      <c r="C102" s="4"/>
      <c r="D102" s="5"/>
      <c r="E102" s="5"/>
    </row>
  </sheetData>
  <mergeCells count="13">
    <mergeCell ref="B4:E4"/>
    <mergeCell ref="B8:C8"/>
    <mergeCell ref="B5:E5"/>
    <mergeCell ref="B96:C96"/>
    <mergeCell ref="B26:C26"/>
    <mergeCell ref="B76:C76"/>
    <mergeCell ref="B81:C81"/>
    <mergeCell ref="B90:C90"/>
    <mergeCell ref="B86:C86"/>
    <mergeCell ref="B93:C93"/>
    <mergeCell ref="B87:E87"/>
    <mergeCell ref="B91:E91"/>
    <mergeCell ref="B94:E9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SharedWithUsers xmlns="4295b89e-2911-42f0-a767-8ca596d6842f">
      <UserInfo>
        <DisplayName>Anti Talves</DisplayName>
        <AccountId>192</AccountId>
        <AccountType/>
      </UserInfo>
      <UserInfo>
        <DisplayName>Anu Irval</DisplayName>
        <AccountId>526</AccountId>
        <AccountType/>
      </UserInfo>
    </SharedWithUsers>
    <_dlc_DocId xmlns="d65e48b5-f38d-431e-9b4f-47403bf4583f">5F25KTUSNP4X-205032580-148989</_dlc_DocId>
    <_dlc_DocIdUrl xmlns="d65e48b5-f38d-431e-9b4f-47403bf4583f">
      <Url>https://rkas.sharepoint.com/Kliendisuhted/_layouts/15/DocIdRedir.aspx?ID=5F25KTUSNP4X-205032580-148989</Url>
      <Description>5F25KTUSNP4X-205032580-148989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37D9678-CB62-4022-B69C-094F2D0703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A73594-4FEE-4209-A08D-B12A733EA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E4FA77-257B-4A9C-A119-D9F9C68C352F}">
  <ds:schemaRefs>
    <ds:schemaRef ds:uri="http://purl.org/dc/terms/"/>
    <ds:schemaRef ds:uri="a4634551-c501-4e5e-ac96-dde1e0c9b252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d65e48b5-f38d-431e-9b4f-47403bf4583f"/>
    <ds:schemaRef ds:uri="4295b89e-2911-42f0-a767-8ca596d6842f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C9A4BB0-887F-4A74-86D0-B7E082710FF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6.1 Lisa 1 Parendustööd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</dc:creator>
  <cp:keywords/>
  <dc:description/>
  <cp:lastModifiedBy>Kerli Kikojan</cp:lastModifiedBy>
  <cp:revision/>
  <dcterms:created xsi:type="dcterms:W3CDTF">2011-09-27T10:48:38Z</dcterms:created>
  <dcterms:modified xsi:type="dcterms:W3CDTF">2024-02-12T13:19:47Z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c3a927b8-2359-4baa-82be-c2978d716caa</vt:lpwstr>
  </property>
</Properties>
</file>